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45" windowHeight="216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K30" i="3" l="1"/>
  <c r="K29" i="3"/>
  <c r="K26" i="3"/>
  <c r="K24" i="3"/>
  <c r="K20" i="3"/>
  <c r="K19" i="3"/>
  <c r="K18" i="3"/>
  <c r="K16" i="3"/>
  <c r="K15" i="3"/>
  <c r="K14" i="3"/>
  <c r="K13" i="3"/>
  <c r="K12" i="3"/>
  <c r="J31" i="3"/>
  <c r="J29" i="3"/>
  <c r="J24" i="3"/>
  <c r="J19" i="3"/>
  <c r="J18" i="3"/>
  <c r="J16" i="3"/>
  <c r="J15" i="3"/>
  <c r="J14" i="3"/>
  <c r="J13" i="3"/>
  <c r="J12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J27" i="3" l="1"/>
  <c r="L27" i="3" s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<sst xmlns="http://schemas.openxmlformats.org/spreadsheetml/2006/main" count="260" uniqueCount="112">
  <si>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</si>
  <si>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</si>
  <si>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</si>
  <si>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</si>
  <si>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</si>
  <si>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</si>
  <si>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</si>
  <si>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</si>
  <si>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</si>
  <si>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</si>
  <si>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</si>
  <si>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</si>
  <si>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</si>
  <si>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</si>
  <si>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</si>
  <si>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</si>
  <si>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</si>
  <si>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</si>
  <si>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</si>
  <si>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</si>
  <si>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</si>
  <si>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</si>
  <si>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</si>
  <si>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</si>
  <si>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</si>
  <si>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</si>
  <si>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</si>
  <si>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</si>
  <si>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</si>
  <si>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</si>
  <si>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</si>
  <si>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</si>
  <si>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</si>
  <si>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</si>
  <si>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</si>
  <si>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</si>
  <si>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</si>
  <si>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</si>
  <si>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</si>
  <si>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</si>
  <si>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</si>
  <si>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</si>
  <si>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</si>
  <si>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</si>
  <si>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</si>
  <si>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</si>
  <si>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</si>
  <si>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</si>
  <si>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</si>
  <si>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</si>
  <si>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</si>
  <si>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</si>
  <si>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</si>
  <si>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</si>
  <si>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</si>
  <si>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</si>
  <si>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</si>
  <si>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</si>
  <si>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</si>
  <si>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</si>
  <si>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</si>
  <si>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</si>
  <si>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</si>
  <si>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</si>
  <si>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</si>
  <si>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</si>
  <si>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</si>
  <si>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</si>
  <si>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</si>
  <si>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</si>
  <si>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</si>
  <si>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</si>
  <si>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</si>
  <si>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</si>
  <si>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</si>
  <si>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</si>
  <si>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</si>
  <si>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</si>
  <si>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</si>
  <si>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</si>
  <si>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</si>
  <si>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</si>
  <si>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</si>
  <si>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</si>
  <si>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</si>
  <si>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</si>
  <si>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</si>
  <si>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</si>
  <si>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</si>
  <si>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</si>
  <si>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</si>
  <si>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</si>
  <si>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</si>
  <si>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</si>
  <si>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</si>
  <si>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</si>
  <si>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</si>
  <si>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</si>
  <si>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</si>
  <si>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</si>
  <si>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</si>
  <si>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</si>
  <si>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</si>
  <si>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</si>
  <si>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</si>
  <si>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</si>
  <si>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</si>
  <si>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</si>
  <si>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r>
      <t xml:space="preserve"> текущая загрузка подстанции (данные контрольных замеров, зимний режимный день 16.12.2020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</si>
  <si>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-</t>
  </si>
  <si>
    <t>Обслуживающий персонал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</si>
  <si>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 квартал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</si>
</sst>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3" borderId="0" xfId="0" applyFont="1" applyFill="1"/>
    <xf numFmtId="0" fontId="4" fillId="3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93.75" customHeight="1" x14ac:dyDescent="0.25">
      <c r="A2" s="77" t="s">
        <v>0</v>
      </c>
      <c r="B2" s="74" t="s">
        <v>1</v>
      </c>
      <c r="C2" s="74" t="s">
        <v>6</v>
      </c>
      <c r="D2" s="74" t="s">
        <v>7</v>
      </c>
      <c r="E2" s="74"/>
      <c r="F2" s="74" t="s">
        <v>4</v>
      </c>
      <c r="G2" s="74" t="s">
        <v>35</v>
      </c>
      <c r="H2" s="74" t="s">
        <v>37</v>
      </c>
      <c r="I2" s="74" t="s">
        <v>5</v>
      </c>
      <c r="J2" s="72" t="s">
        <v>33</v>
      </c>
    </row>
    <row r="3" spans="1:10" x14ac:dyDescent="0.25">
      <c r="A3" s="78"/>
      <c r="B3" s="75"/>
      <c r="C3" s="75"/>
      <c r="D3" s="24" t="s">
        <v>2</v>
      </c>
      <c r="E3" s="24" t="s">
        <v>3</v>
      </c>
      <c r="F3" s="75"/>
      <c r="G3" s="75"/>
      <c r="H3" s="75"/>
      <c r="I3" s="75"/>
      <c r="J3" s="73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69" t="s">
        <v>34</v>
      </c>
      <c r="B32" s="70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1" t="s">
        <v>36</v>
      </c>
      <c r="B34" s="71"/>
      <c r="C34" s="71"/>
      <c r="D34" s="71"/>
      <c r="E34" s="71"/>
      <c r="F34" s="71"/>
      <c r="G34" s="71"/>
      <c r="H34" s="71"/>
      <c r="I34" s="71"/>
      <c r="J34" s="71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I6" sqref="I6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3" customWidth="1"/>
    <col min="14" max="16384" width="9.140625" style="33"/>
  </cols>
  <sheetData>
    <row r="1" spans="1:13" ht="28.5" customHeight="1" x14ac:dyDescent="0.2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110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108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60" t="s">
        <v>61</v>
      </c>
      <c r="F3" s="61" t="s">
        <v>62</v>
      </c>
      <c r="G3" s="81"/>
      <c r="H3" s="57" t="s">
        <v>2</v>
      </c>
      <c r="I3" s="57" t="s">
        <v>3</v>
      </c>
      <c r="J3" s="81"/>
      <c r="K3" s="81"/>
      <c r="L3" s="83"/>
      <c r="M3" s="85"/>
    </row>
    <row r="4" spans="1:13" ht="28.5" customHeight="1" x14ac:dyDescent="0.25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</row>
    <row r="5" spans="1:13" s="51" customFormat="1" ht="48" customHeight="1" x14ac:dyDescent="0.25">
      <c r="A5" s="57">
        <v>1</v>
      </c>
      <c r="B5" s="63" t="s">
        <v>10</v>
      </c>
      <c r="C5" s="64" t="s">
        <v>63</v>
      </c>
      <c r="D5" s="64" t="s">
        <v>63</v>
      </c>
      <c r="E5" s="64" t="s">
        <v>64</v>
      </c>
      <c r="F5" s="57" t="s">
        <v>65</v>
      </c>
      <c r="G5" s="57" t="s">
        <v>51</v>
      </c>
      <c r="H5" s="57">
        <v>40</v>
      </c>
      <c r="I5" s="57">
        <v>40</v>
      </c>
      <c r="J5" s="59">
        <v>21.061</v>
      </c>
      <c r="K5" s="54">
        <v>5.9035500000000001</v>
      </c>
      <c r="L5" s="46">
        <f>SUM(J5+K5)</f>
        <v>26.964549999999999</v>
      </c>
      <c r="M5" s="53">
        <f>H5*0.98-L5</f>
        <v>12.235450000000004</v>
      </c>
    </row>
    <row r="6" spans="1:13" s="52" customFormat="1" ht="50.25" customHeight="1" x14ac:dyDescent="0.25">
      <c r="A6" s="65">
        <v>2</v>
      </c>
      <c r="B6" s="66" t="s">
        <v>56</v>
      </c>
      <c r="C6" s="64" t="s">
        <v>63</v>
      </c>
      <c r="D6" s="64" t="s">
        <v>63</v>
      </c>
      <c r="E6" s="64" t="s">
        <v>64</v>
      </c>
      <c r="F6" s="64" t="s">
        <v>66</v>
      </c>
      <c r="G6" s="65" t="s">
        <v>22</v>
      </c>
      <c r="H6" s="65">
        <v>25</v>
      </c>
      <c r="I6" s="65">
        <v>25</v>
      </c>
      <c r="J6" s="59">
        <v>11.654</v>
      </c>
      <c r="K6" s="54">
        <v>0</v>
      </c>
      <c r="L6" s="46">
        <f t="shared" ref="L6:L32" si="0">SUM(J6+K6)</f>
        <v>11.654</v>
      </c>
      <c r="M6" s="53">
        <f t="shared" ref="M6:M32" si="1">H6*0.98-L6</f>
        <v>12.846</v>
      </c>
    </row>
    <row r="7" spans="1:13" s="52" customFormat="1" ht="48.75" customHeight="1" x14ac:dyDescent="0.25">
      <c r="A7" s="65">
        <v>3</v>
      </c>
      <c r="B7" s="66" t="s">
        <v>14</v>
      </c>
      <c r="C7" s="64" t="s">
        <v>63</v>
      </c>
      <c r="D7" s="64" t="s">
        <v>63</v>
      </c>
      <c r="E7" s="64" t="s">
        <v>64</v>
      </c>
      <c r="F7" s="64" t="s">
        <v>67</v>
      </c>
      <c r="G7" s="65" t="s">
        <v>22</v>
      </c>
      <c r="H7" s="65">
        <v>25</v>
      </c>
      <c r="I7" s="65">
        <v>25</v>
      </c>
      <c r="J7" s="59">
        <v>19.483000000000001</v>
      </c>
      <c r="K7" s="54">
        <v>0</v>
      </c>
      <c r="L7" s="46">
        <f t="shared" si="0"/>
        <v>19.483000000000001</v>
      </c>
      <c r="M7" s="53">
        <f t="shared" si="1"/>
        <v>5.0169999999999995</v>
      </c>
    </row>
    <row r="8" spans="1:13" s="52" customFormat="1" ht="52.5" customHeight="1" x14ac:dyDescent="0.25">
      <c r="A8" s="65">
        <v>4</v>
      </c>
      <c r="B8" s="66" t="s">
        <v>54</v>
      </c>
      <c r="C8" s="64" t="s">
        <v>63</v>
      </c>
      <c r="D8" s="64" t="s">
        <v>63</v>
      </c>
      <c r="E8" s="64" t="s">
        <v>64</v>
      </c>
      <c r="F8" s="64" t="s">
        <v>68</v>
      </c>
      <c r="G8" s="65" t="s">
        <v>22</v>
      </c>
      <c r="H8" s="65">
        <v>16</v>
      </c>
      <c r="I8" s="65">
        <v>16</v>
      </c>
      <c r="J8" s="59">
        <v>15.52</v>
      </c>
      <c r="K8" s="54">
        <v>0</v>
      </c>
      <c r="L8" s="46">
        <f t="shared" si="0"/>
        <v>15.52</v>
      </c>
      <c r="M8" s="53">
        <f t="shared" si="1"/>
        <v>0.16000000000000014</v>
      </c>
    </row>
    <row r="9" spans="1:13" s="51" customFormat="1" ht="70.5" customHeight="1" x14ac:dyDescent="0.25">
      <c r="A9" s="57">
        <v>5</v>
      </c>
      <c r="B9" s="63" t="s">
        <v>29</v>
      </c>
      <c r="C9" s="64" t="s">
        <v>63</v>
      </c>
      <c r="D9" s="64" t="s">
        <v>63</v>
      </c>
      <c r="E9" s="64" t="s">
        <v>64</v>
      </c>
      <c r="F9" s="64" t="s">
        <v>69</v>
      </c>
      <c r="G9" s="57" t="s">
        <v>25</v>
      </c>
      <c r="H9" s="57">
        <v>40</v>
      </c>
      <c r="I9" s="57">
        <v>40</v>
      </c>
      <c r="J9" s="59">
        <v>2.7189999999999999</v>
      </c>
      <c r="K9" s="54">
        <v>0.15</v>
      </c>
      <c r="L9" s="46">
        <f t="shared" si="0"/>
        <v>2.8689999999999998</v>
      </c>
      <c r="M9" s="53">
        <f t="shared" si="1"/>
        <v>36.331000000000003</v>
      </c>
    </row>
    <row r="10" spans="1:13" s="51" customFormat="1" ht="68.25" customHeight="1" x14ac:dyDescent="0.25">
      <c r="A10" s="57">
        <v>6</v>
      </c>
      <c r="B10" s="63" t="s">
        <v>30</v>
      </c>
      <c r="C10" s="64" t="s">
        <v>63</v>
      </c>
      <c r="D10" s="64" t="s">
        <v>63</v>
      </c>
      <c r="E10" s="64" t="s">
        <v>64</v>
      </c>
      <c r="F10" s="64" t="s">
        <v>70</v>
      </c>
      <c r="G10" s="57" t="s">
        <v>26</v>
      </c>
      <c r="H10" s="57">
        <v>10</v>
      </c>
      <c r="I10" s="57">
        <v>10</v>
      </c>
      <c r="J10" s="59">
        <v>1.8049999999999999</v>
      </c>
      <c r="K10" s="54">
        <v>0</v>
      </c>
      <c r="L10" s="46">
        <f t="shared" si="0"/>
        <v>1.8049999999999999</v>
      </c>
      <c r="M10" s="53">
        <f t="shared" si="1"/>
        <v>7.995000000000001</v>
      </c>
    </row>
    <row r="11" spans="1:13" s="51" customFormat="1" ht="45" customHeight="1" x14ac:dyDescent="0.25">
      <c r="A11" s="57">
        <v>7</v>
      </c>
      <c r="B11" s="63" t="s">
        <v>43</v>
      </c>
      <c r="C11" s="64" t="s">
        <v>63</v>
      </c>
      <c r="D11" s="64" t="s">
        <v>71</v>
      </c>
      <c r="E11" s="64" t="s">
        <v>64</v>
      </c>
      <c r="F11" s="64" t="s">
        <v>72</v>
      </c>
      <c r="G11" s="57" t="s">
        <v>24</v>
      </c>
      <c r="H11" s="57">
        <v>25</v>
      </c>
      <c r="I11" s="57">
        <v>25</v>
      </c>
      <c r="J11" s="59">
        <v>10.917</v>
      </c>
      <c r="K11" s="54">
        <v>0</v>
      </c>
      <c r="L11" s="46">
        <f t="shared" si="0"/>
        <v>10.917</v>
      </c>
      <c r="M11" s="53">
        <f t="shared" si="1"/>
        <v>13.583</v>
      </c>
    </row>
    <row r="12" spans="1:13" s="51" customFormat="1" ht="52.5" customHeight="1" x14ac:dyDescent="0.25">
      <c r="A12" s="57">
        <v>8</v>
      </c>
      <c r="B12" s="63" t="s">
        <v>58</v>
      </c>
      <c r="C12" s="64" t="s">
        <v>63</v>
      </c>
      <c r="D12" s="64" t="s">
        <v>71</v>
      </c>
      <c r="E12" s="64" t="s">
        <v>64</v>
      </c>
      <c r="F12" s="64" t="s">
        <v>73</v>
      </c>
      <c r="G12" s="57" t="s">
        <v>25</v>
      </c>
      <c r="H12" s="57">
        <v>16</v>
      </c>
      <c r="I12" s="57">
        <v>16</v>
      </c>
      <c r="J12" s="59">
        <f>18.23+0.045+0.07</f>
        <v>18.345000000000002</v>
      </c>
      <c r="K12" s="54">
        <f>1.459+0.3975</f>
        <v>1.8565</v>
      </c>
      <c r="L12" s="46">
        <f t="shared" si="0"/>
        <v>20.201500000000003</v>
      </c>
      <c r="M12" s="53">
        <f t="shared" si="1"/>
        <v>-4.5215000000000032</v>
      </c>
    </row>
    <row r="13" spans="1:13" s="51" customFormat="1" ht="57.75" customHeight="1" x14ac:dyDescent="0.25">
      <c r="A13" s="57">
        <v>9</v>
      </c>
      <c r="B13" s="63" t="s">
        <v>15</v>
      </c>
      <c r="C13" s="64" t="s">
        <v>63</v>
      </c>
      <c r="D13" s="64" t="s">
        <v>71</v>
      </c>
      <c r="E13" s="64" t="s">
        <v>64</v>
      </c>
      <c r="F13" s="64" t="s">
        <v>74</v>
      </c>
      <c r="G13" s="57" t="s">
        <v>22</v>
      </c>
      <c r="H13" s="57">
        <v>25</v>
      </c>
      <c r="I13" s="57">
        <v>25</v>
      </c>
      <c r="J13" s="59">
        <f>3.885+0.015</f>
        <v>3.9</v>
      </c>
      <c r="K13" s="54">
        <f>0.015+0.032</f>
        <v>4.7E-2</v>
      </c>
      <c r="L13" s="46">
        <f t="shared" si="0"/>
        <v>3.9470000000000001</v>
      </c>
      <c r="M13" s="53">
        <f t="shared" si="1"/>
        <v>20.553000000000001</v>
      </c>
    </row>
    <row r="14" spans="1:13" s="51" customFormat="1" ht="53.25" customHeight="1" x14ac:dyDescent="0.25">
      <c r="A14" s="57">
        <v>10</v>
      </c>
      <c r="B14" s="63" t="s">
        <v>17</v>
      </c>
      <c r="C14" s="64" t="s">
        <v>63</v>
      </c>
      <c r="D14" s="64" t="s">
        <v>71</v>
      </c>
      <c r="E14" s="64" t="s">
        <v>64</v>
      </c>
      <c r="F14" s="64" t="s">
        <v>75</v>
      </c>
      <c r="G14" s="57" t="s">
        <v>26</v>
      </c>
      <c r="H14" s="57">
        <v>6.3</v>
      </c>
      <c r="I14" s="57">
        <v>6.3</v>
      </c>
      <c r="J14" s="59">
        <f>2.23+0.01</f>
        <v>2.2399999999999998</v>
      </c>
      <c r="K14" s="54">
        <f>0.075+0.045</f>
        <v>0.12</v>
      </c>
      <c r="L14" s="46">
        <f t="shared" si="0"/>
        <v>2.36</v>
      </c>
      <c r="M14" s="53">
        <f t="shared" si="1"/>
        <v>3.8139999999999996</v>
      </c>
    </row>
    <row r="15" spans="1:13" s="51" customFormat="1" ht="42.75" customHeight="1" x14ac:dyDescent="0.25">
      <c r="A15" s="57">
        <v>11</v>
      </c>
      <c r="B15" s="63" t="s">
        <v>18</v>
      </c>
      <c r="C15" s="64" t="s">
        <v>63</v>
      </c>
      <c r="D15" s="64" t="s">
        <v>71</v>
      </c>
      <c r="E15" s="64" t="s">
        <v>64</v>
      </c>
      <c r="F15" s="64" t="s">
        <v>76</v>
      </c>
      <c r="G15" s="57" t="s">
        <v>26</v>
      </c>
      <c r="H15" s="57">
        <v>6.3</v>
      </c>
      <c r="I15" s="57">
        <v>6.3</v>
      </c>
      <c r="J15" s="59">
        <f>2.314+0.01</f>
        <v>2.3239999999999998</v>
      </c>
      <c r="K15" s="54">
        <f>0.13+0.14</f>
        <v>0.27</v>
      </c>
      <c r="L15" s="46">
        <f t="shared" si="0"/>
        <v>2.5939999999999999</v>
      </c>
      <c r="M15" s="53">
        <f t="shared" si="1"/>
        <v>3.5799999999999996</v>
      </c>
    </row>
    <row r="16" spans="1:13" s="51" customFormat="1" ht="46.5" customHeight="1" x14ac:dyDescent="0.25">
      <c r="A16" s="57">
        <v>12</v>
      </c>
      <c r="B16" s="66" t="s">
        <v>55</v>
      </c>
      <c r="C16" s="64" t="s">
        <v>63</v>
      </c>
      <c r="D16" s="64" t="s">
        <v>71</v>
      </c>
      <c r="E16" s="64" t="s">
        <v>64</v>
      </c>
      <c r="F16" s="64" t="s">
        <v>77</v>
      </c>
      <c r="G16" s="57" t="s">
        <v>26</v>
      </c>
      <c r="H16" s="57">
        <v>2.5</v>
      </c>
      <c r="I16" s="57">
        <v>2.5</v>
      </c>
      <c r="J16" s="59">
        <f>1.361+0.025</f>
        <v>1.3859999999999999</v>
      </c>
      <c r="K16" s="54">
        <f>0.055+0.015</f>
        <v>7.0000000000000007E-2</v>
      </c>
      <c r="L16" s="46">
        <f t="shared" si="0"/>
        <v>1.456</v>
      </c>
      <c r="M16" s="53">
        <f t="shared" si="1"/>
        <v>0.99400000000000022</v>
      </c>
    </row>
    <row r="17" spans="1:13" s="51" customFormat="1" ht="38.25" customHeight="1" x14ac:dyDescent="0.25">
      <c r="A17" s="57">
        <v>13</v>
      </c>
      <c r="B17" s="63" t="s">
        <v>19</v>
      </c>
      <c r="C17" s="64" t="s">
        <v>63</v>
      </c>
      <c r="D17" s="64" t="s">
        <v>71</v>
      </c>
      <c r="E17" s="64" t="s">
        <v>64</v>
      </c>
      <c r="F17" s="64" t="s">
        <v>78</v>
      </c>
      <c r="G17" s="57" t="s">
        <v>26</v>
      </c>
      <c r="H17" s="57">
        <v>2.5</v>
      </c>
      <c r="I17" s="57">
        <v>2.5</v>
      </c>
      <c r="J17" s="59">
        <v>1.5389999999999999</v>
      </c>
      <c r="K17" s="54">
        <v>0.03</v>
      </c>
      <c r="L17" s="46">
        <f t="shared" si="0"/>
        <v>1.569</v>
      </c>
      <c r="M17" s="53">
        <f t="shared" si="1"/>
        <v>0.88100000000000023</v>
      </c>
    </row>
    <row r="18" spans="1:13" s="44" customFormat="1" ht="47.25" customHeight="1" x14ac:dyDescent="0.25">
      <c r="A18" s="57">
        <v>14</v>
      </c>
      <c r="B18" s="63" t="s">
        <v>20</v>
      </c>
      <c r="C18" s="64" t="s">
        <v>63</v>
      </c>
      <c r="D18" s="64" t="s">
        <v>71</v>
      </c>
      <c r="E18" s="64" t="s">
        <v>64</v>
      </c>
      <c r="F18" s="64" t="s">
        <v>79</v>
      </c>
      <c r="G18" s="57" t="s">
        <v>26</v>
      </c>
      <c r="H18" s="57">
        <v>1.6</v>
      </c>
      <c r="I18" s="57">
        <v>1.6</v>
      </c>
      <c r="J18" s="59">
        <f>0.792+0.002</f>
        <v>0.79400000000000004</v>
      </c>
      <c r="K18" s="54">
        <f>0.03+0.025</f>
        <v>5.5E-2</v>
      </c>
      <c r="L18" s="46">
        <f t="shared" si="0"/>
        <v>0.84900000000000009</v>
      </c>
      <c r="M18" s="53">
        <f t="shared" si="1"/>
        <v>0.71899999999999997</v>
      </c>
    </row>
    <row r="19" spans="1:13" s="51" customFormat="1" ht="28.5" customHeight="1" x14ac:dyDescent="0.25">
      <c r="A19" s="57">
        <v>15</v>
      </c>
      <c r="B19" s="63" t="s">
        <v>44</v>
      </c>
      <c r="C19" s="64" t="s">
        <v>63</v>
      </c>
      <c r="D19" s="64" t="s">
        <v>71</v>
      </c>
      <c r="E19" s="64" t="s">
        <v>64</v>
      </c>
      <c r="F19" s="64" t="s">
        <v>80</v>
      </c>
      <c r="G19" s="57" t="s">
        <v>26</v>
      </c>
      <c r="H19" s="57">
        <v>1.6</v>
      </c>
      <c r="I19" s="57">
        <v>1.6</v>
      </c>
      <c r="J19" s="59">
        <f>0.85+0.0173+0.015</f>
        <v>0.88229999999999997</v>
      </c>
      <c r="K19" s="54">
        <f>0.035+0.015</f>
        <v>0.05</v>
      </c>
      <c r="L19" s="46">
        <f t="shared" si="0"/>
        <v>0.93230000000000002</v>
      </c>
      <c r="M19" s="53">
        <f t="shared" si="1"/>
        <v>0.63570000000000004</v>
      </c>
    </row>
    <row r="20" spans="1:13" s="51" customFormat="1" ht="44.25" customHeight="1" x14ac:dyDescent="0.25">
      <c r="A20" s="57">
        <v>16</v>
      </c>
      <c r="B20" s="63" t="s">
        <v>28</v>
      </c>
      <c r="C20" s="64" t="s">
        <v>63</v>
      </c>
      <c r="D20" s="64" t="s">
        <v>81</v>
      </c>
      <c r="E20" s="64" t="s">
        <v>64</v>
      </c>
      <c r="F20" s="64" t="s">
        <v>82</v>
      </c>
      <c r="G20" s="57" t="s">
        <v>24</v>
      </c>
      <c r="H20" s="57">
        <v>2.5</v>
      </c>
      <c r="I20" s="57" t="s">
        <v>109</v>
      </c>
      <c r="J20" s="59">
        <v>2.9000000000000001E-2</v>
      </c>
      <c r="K20" s="54">
        <f>0.111+0.015</f>
        <v>0.126</v>
      </c>
      <c r="L20" s="46">
        <f t="shared" si="0"/>
        <v>0.155</v>
      </c>
      <c r="M20" s="53">
        <f t="shared" si="1"/>
        <v>2.2950000000000004</v>
      </c>
    </row>
    <row r="21" spans="1:13" s="51" customFormat="1" ht="74.25" customHeight="1" x14ac:dyDescent="0.25">
      <c r="A21" s="57">
        <v>17</v>
      </c>
      <c r="B21" s="63" t="s">
        <v>11</v>
      </c>
      <c r="C21" s="64" t="s">
        <v>63</v>
      </c>
      <c r="D21" s="64" t="s">
        <v>81</v>
      </c>
      <c r="E21" s="64" t="s">
        <v>64</v>
      </c>
      <c r="F21" s="64" t="s">
        <v>83</v>
      </c>
      <c r="G21" s="57" t="s">
        <v>22</v>
      </c>
      <c r="H21" s="57">
        <v>25</v>
      </c>
      <c r="I21" s="57">
        <v>25</v>
      </c>
      <c r="J21" s="59">
        <v>8.0310000000000006</v>
      </c>
      <c r="K21" s="54">
        <v>2.8</v>
      </c>
      <c r="L21" s="46">
        <f t="shared" si="0"/>
        <v>10.831</v>
      </c>
      <c r="M21" s="53">
        <f t="shared" si="1"/>
        <v>13.669</v>
      </c>
    </row>
    <row r="22" spans="1:13" s="51" customFormat="1" ht="44.25" customHeight="1" x14ac:dyDescent="0.25">
      <c r="A22" s="57">
        <v>18</v>
      </c>
      <c r="B22" s="63" t="s">
        <v>12</v>
      </c>
      <c r="C22" s="64" t="s">
        <v>63</v>
      </c>
      <c r="D22" s="64" t="s">
        <v>81</v>
      </c>
      <c r="E22" s="64" t="s">
        <v>64</v>
      </c>
      <c r="F22" s="64" t="s">
        <v>84</v>
      </c>
      <c r="G22" s="57" t="s">
        <v>22</v>
      </c>
      <c r="H22" s="57">
        <v>2.5</v>
      </c>
      <c r="I22" s="57">
        <v>2.5</v>
      </c>
      <c r="J22" s="59">
        <v>0.49</v>
      </c>
      <c r="K22" s="54">
        <v>0</v>
      </c>
      <c r="L22" s="46">
        <f t="shared" si="0"/>
        <v>0.49</v>
      </c>
      <c r="M22" s="53">
        <f t="shared" si="1"/>
        <v>1.9600000000000002</v>
      </c>
    </row>
    <row r="23" spans="1:13" s="51" customFormat="1" ht="49.5" customHeight="1" x14ac:dyDescent="0.25">
      <c r="A23" s="57">
        <v>19</v>
      </c>
      <c r="B23" s="63" t="s">
        <v>52</v>
      </c>
      <c r="C23" s="64" t="s">
        <v>63</v>
      </c>
      <c r="D23" s="64" t="s">
        <v>81</v>
      </c>
      <c r="E23" s="64" t="s">
        <v>64</v>
      </c>
      <c r="F23" s="64" t="s">
        <v>85</v>
      </c>
      <c r="G23" s="57" t="s">
        <v>22</v>
      </c>
      <c r="H23" s="57">
        <v>6.3</v>
      </c>
      <c r="I23" s="57">
        <v>6.3</v>
      </c>
      <c r="J23" s="59">
        <v>2.5190000000000001</v>
      </c>
      <c r="K23" s="54">
        <v>0.02</v>
      </c>
      <c r="L23" s="46">
        <f t="shared" si="0"/>
        <v>2.5390000000000001</v>
      </c>
      <c r="M23" s="53">
        <f t="shared" si="1"/>
        <v>3.6349999999999993</v>
      </c>
    </row>
    <row r="24" spans="1:13" ht="43.5" customHeight="1" x14ac:dyDescent="0.25">
      <c r="A24" s="57">
        <v>20</v>
      </c>
      <c r="B24" s="63" t="s">
        <v>45</v>
      </c>
      <c r="C24" s="64" t="s">
        <v>63</v>
      </c>
      <c r="D24" s="64" t="s">
        <v>81</v>
      </c>
      <c r="E24" s="64" t="s">
        <v>64</v>
      </c>
      <c r="F24" s="64" t="s">
        <v>86</v>
      </c>
      <c r="G24" s="57" t="s">
        <v>22</v>
      </c>
      <c r="H24" s="57">
        <v>25</v>
      </c>
      <c r="I24" s="57">
        <v>25</v>
      </c>
      <c r="J24" s="59">
        <f>14.148+0.0587+0.041</f>
        <v>14.2477</v>
      </c>
      <c r="K24" s="54">
        <f>5.623+0.212</f>
        <v>5.835</v>
      </c>
      <c r="L24" s="46">
        <f t="shared" si="0"/>
        <v>20.082699999999999</v>
      </c>
      <c r="M24" s="53">
        <f t="shared" si="1"/>
        <v>4.4173000000000009</v>
      </c>
    </row>
    <row r="25" spans="1:13" s="51" customFormat="1" ht="38.25" customHeight="1" x14ac:dyDescent="0.25">
      <c r="A25" s="57">
        <v>21</v>
      </c>
      <c r="B25" s="63" t="s">
        <v>38</v>
      </c>
      <c r="C25" s="64" t="s">
        <v>87</v>
      </c>
      <c r="D25" s="64" t="s">
        <v>107</v>
      </c>
      <c r="E25" s="64" t="s">
        <v>64</v>
      </c>
      <c r="F25" s="64" t="s">
        <v>88</v>
      </c>
      <c r="G25" s="57" t="s">
        <v>26</v>
      </c>
      <c r="H25" s="57">
        <v>4</v>
      </c>
      <c r="I25" s="57">
        <v>4</v>
      </c>
      <c r="J25" s="59">
        <v>2.16</v>
      </c>
      <c r="K25" s="54">
        <v>0.3574</v>
      </c>
      <c r="L25" s="46">
        <f t="shared" si="0"/>
        <v>2.5174000000000003</v>
      </c>
      <c r="M25" s="53">
        <f t="shared" si="1"/>
        <v>1.4025999999999996</v>
      </c>
    </row>
    <row r="26" spans="1:13" s="39" customFormat="1" ht="35.25" customHeight="1" x14ac:dyDescent="0.25">
      <c r="A26" s="57">
        <v>22</v>
      </c>
      <c r="B26" s="63" t="s">
        <v>39</v>
      </c>
      <c r="C26" s="64" t="s">
        <v>87</v>
      </c>
      <c r="D26" s="64" t="s">
        <v>107</v>
      </c>
      <c r="E26" s="64" t="s">
        <v>64</v>
      </c>
      <c r="F26" s="64" t="s">
        <v>89</v>
      </c>
      <c r="G26" s="57" t="s">
        <v>27</v>
      </c>
      <c r="H26" s="57">
        <v>10</v>
      </c>
      <c r="I26" s="57">
        <v>10</v>
      </c>
      <c r="J26" s="59">
        <v>5.4</v>
      </c>
      <c r="K26" s="54">
        <f>2.434+2.5645</f>
        <v>4.9984999999999999</v>
      </c>
      <c r="L26" s="46">
        <f t="shared" si="0"/>
        <v>10.3985</v>
      </c>
      <c r="M26" s="53">
        <f t="shared" si="1"/>
        <v>-0.59849999999999959</v>
      </c>
    </row>
    <row r="27" spans="1:13" s="51" customFormat="1" ht="39" customHeight="1" x14ac:dyDescent="0.25">
      <c r="A27" s="57">
        <v>23</v>
      </c>
      <c r="B27" s="63" t="s">
        <v>40</v>
      </c>
      <c r="C27" s="64" t="s">
        <v>87</v>
      </c>
      <c r="D27" s="64" t="s">
        <v>107</v>
      </c>
      <c r="E27" s="64" t="s">
        <v>64</v>
      </c>
      <c r="F27" s="64" t="s">
        <v>90</v>
      </c>
      <c r="G27" s="57" t="s">
        <v>27</v>
      </c>
      <c r="H27" s="57">
        <v>2.5</v>
      </c>
      <c r="I27" s="57">
        <v>2.5</v>
      </c>
      <c r="J27" s="59">
        <f>0.72</f>
        <v>0.72</v>
      </c>
      <c r="K27" s="54">
        <v>0</v>
      </c>
      <c r="L27" s="46">
        <f t="shared" si="0"/>
        <v>0.72</v>
      </c>
      <c r="M27" s="53">
        <f t="shared" si="1"/>
        <v>1.7300000000000002</v>
      </c>
    </row>
    <row r="28" spans="1:13" s="51" customFormat="1" ht="44.25" customHeight="1" x14ac:dyDescent="0.25">
      <c r="A28" s="57">
        <v>24</v>
      </c>
      <c r="B28" s="63" t="s">
        <v>41</v>
      </c>
      <c r="C28" s="64" t="s">
        <v>87</v>
      </c>
      <c r="D28" s="64" t="s">
        <v>107</v>
      </c>
      <c r="E28" s="64" t="s">
        <v>64</v>
      </c>
      <c r="F28" s="64" t="s">
        <v>91</v>
      </c>
      <c r="G28" s="57" t="s">
        <v>26</v>
      </c>
      <c r="H28" s="57">
        <v>6.3</v>
      </c>
      <c r="I28" s="57">
        <v>6.3</v>
      </c>
      <c r="J28" s="59">
        <v>0.875</v>
      </c>
      <c r="K28" s="54">
        <v>0</v>
      </c>
      <c r="L28" s="46">
        <f t="shared" si="0"/>
        <v>0.875</v>
      </c>
      <c r="M28" s="53">
        <f t="shared" si="1"/>
        <v>5.2989999999999995</v>
      </c>
    </row>
    <row r="29" spans="1:13" ht="43.5" customHeight="1" x14ac:dyDescent="0.25">
      <c r="A29" s="57">
        <v>25</v>
      </c>
      <c r="B29" s="63" t="s">
        <v>16</v>
      </c>
      <c r="C29" s="64" t="s">
        <v>63</v>
      </c>
      <c r="D29" s="64" t="s">
        <v>92</v>
      </c>
      <c r="E29" s="64" t="s">
        <v>64</v>
      </c>
      <c r="F29" s="64" t="s">
        <v>93</v>
      </c>
      <c r="G29" s="57" t="s">
        <v>42</v>
      </c>
      <c r="H29" s="57">
        <v>16</v>
      </c>
      <c r="I29" s="57">
        <v>16</v>
      </c>
      <c r="J29" s="59">
        <f>4.223+0.015</f>
        <v>4.2379999999999995</v>
      </c>
      <c r="K29" s="54">
        <f>0.6325+0.04</f>
        <v>0.67249999999999999</v>
      </c>
      <c r="L29" s="46">
        <f t="shared" si="0"/>
        <v>4.9104999999999999</v>
      </c>
      <c r="M29" s="53">
        <f t="shared" si="1"/>
        <v>10.769500000000001</v>
      </c>
    </row>
    <row r="30" spans="1:13" s="51" customFormat="1" ht="44.25" customHeight="1" x14ac:dyDescent="0.25">
      <c r="A30" s="57">
        <v>26</v>
      </c>
      <c r="B30" s="63" t="s">
        <v>9</v>
      </c>
      <c r="C30" s="64" t="s">
        <v>63</v>
      </c>
      <c r="D30" s="64" t="s">
        <v>94</v>
      </c>
      <c r="E30" s="64" t="s">
        <v>64</v>
      </c>
      <c r="F30" s="64" t="s">
        <v>95</v>
      </c>
      <c r="G30" s="57" t="s">
        <v>22</v>
      </c>
      <c r="H30" s="57">
        <v>2.5</v>
      </c>
      <c r="I30" s="57">
        <v>2.5</v>
      </c>
      <c r="J30" s="59">
        <v>0.54900000000000004</v>
      </c>
      <c r="K30" s="54">
        <f>0.178+0.025</f>
        <v>0.20299999999999999</v>
      </c>
      <c r="L30" s="46">
        <f t="shared" si="0"/>
        <v>0.752</v>
      </c>
      <c r="M30" s="53">
        <f t="shared" si="1"/>
        <v>1.6980000000000002</v>
      </c>
    </row>
    <row r="31" spans="1:13" ht="45" customHeight="1" x14ac:dyDescent="0.25">
      <c r="A31" s="57">
        <v>27</v>
      </c>
      <c r="B31" s="67" t="s">
        <v>59</v>
      </c>
      <c r="C31" s="64" t="s">
        <v>63</v>
      </c>
      <c r="D31" s="64" t="s">
        <v>107</v>
      </c>
      <c r="E31" s="64" t="s">
        <v>64</v>
      </c>
      <c r="F31" s="64" t="s">
        <v>96</v>
      </c>
      <c r="G31" s="58" t="s">
        <v>27</v>
      </c>
      <c r="H31" s="58">
        <v>6.3</v>
      </c>
      <c r="I31" s="58">
        <v>6.3</v>
      </c>
      <c r="J31" s="68">
        <f>1.485+0.149</f>
        <v>1.6340000000000001</v>
      </c>
      <c r="K31" s="54">
        <v>0.43709999999999999</v>
      </c>
      <c r="L31" s="46">
        <f t="shared" si="0"/>
        <v>2.0710999999999999</v>
      </c>
      <c r="M31" s="53">
        <f t="shared" si="1"/>
        <v>4.1029</v>
      </c>
    </row>
    <row r="32" spans="1:13" ht="45" customHeight="1" x14ac:dyDescent="0.25">
      <c r="A32" s="57">
        <v>28</v>
      </c>
      <c r="B32" s="63" t="s">
        <v>104</v>
      </c>
      <c r="C32" s="64" t="s">
        <v>63</v>
      </c>
      <c r="D32" s="64" t="s">
        <v>63</v>
      </c>
      <c r="E32" s="64" t="s">
        <v>64</v>
      </c>
      <c r="F32" s="64" t="s">
        <v>105</v>
      </c>
      <c r="G32" s="57" t="s">
        <v>26</v>
      </c>
      <c r="H32" s="57">
        <v>2.5</v>
      </c>
      <c r="I32" s="57">
        <v>2.5</v>
      </c>
      <c r="J32" s="59">
        <v>0.69599999999999995</v>
      </c>
      <c r="K32" s="54">
        <v>0.66900000000000004</v>
      </c>
      <c r="L32" s="46">
        <f t="shared" si="0"/>
        <v>1.365</v>
      </c>
      <c r="M32" s="53">
        <f t="shared" si="1"/>
        <v>1.0850000000000002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5"/>
      <c r="K33" s="36"/>
      <c r="L33" s="36"/>
      <c r="M33" s="41"/>
    </row>
    <row r="34" spans="1:13" ht="28.5" customHeight="1" x14ac:dyDescent="0.25">
      <c r="A34" s="33" t="s">
        <v>57</v>
      </c>
      <c r="B34" s="40"/>
      <c r="C34" s="40"/>
      <c r="D34" s="40"/>
      <c r="E34" s="40"/>
      <c r="F34" s="40"/>
      <c r="G34" s="40"/>
      <c r="H34" s="40"/>
      <c r="I34" s="40"/>
      <c r="J34" s="56"/>
      <c r="K34" s="40"/>
      <c r="L34" s="40"/>
      <c r="M34" s="42"/>
    </row>
    <row r="35" spans="1:13" ht="15" x14ac:dyDescent="0.25">
      <c r="A35" s="47" t="s">
        <v>99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3"/>
    </row>
    <row r="36" spans="1:13" ht="15" x14ac:dyDescent="0.25">
      <c r="A36" s="44" t="s">
        <v>100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3"/>
      <c r="M36" s="48"/>
    </row>
    <row r="37" spans="1:13" s="50" customFormat="1" ht="15" x14ac:dyDescent="0.25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7"/>
    </row>
    <row r="38" spans="1:13" s="45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2021-07-27T03:37:25Z</dcterms:modified>
</cp:coreProperties>
</file>